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kole\Forfatter\Grundlæggende økonomi\Finale rettelser 4-7-2024\Kapitel 9 - Resultatopgørelse\"/>
    </mc:Choice>
  </mc:AlternateContent>
  <xr:revisionPtr revIDLastSave="0" documentId="13_ncr:1_{97C75702-1C6A-4DA5-8447-DBE566F1EE67}" xr6:coauthVersionLast="47" xr6:coauthVersionMax="47" xr10:uidLastSave="{00000000-0000-0000-0000-000000000000}"/>
  <bookViews>
    <workbookView xWindow="825" yWindow="2235" windowWidth="11745" windowHeight="12645" activeTab="8" xr2:uid="{DB32CD8B-2190-4FCB-9E1F-F6B0E3CFC1A8}"/>
  </bookViews>
  <sheets>
    <sheet name="9.1" sheetId="2" r:id="rId1"/>
    <sheet name="9.2" sheetId="3" r:id="rId2"/>
    <sheet name="9.3" sheetId="4" r:id="rId3"/>
    <sheet name="9.4" sheetId="1" r:id="rId4"/>
    <sheet name="9.5" sheetId="5" r:id="rId5"/>
    <sheet name="9.6" sheetId="6" r:id="rId6"/>
    <sheet name="9.7" sheetId="7" r:id="rId7"/>
    <sheet name="9.8" sheetId="8" r:id="rId8"/>
    <sheet name="9.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E56" i="8"/>
  <c r="E55" i="8"/>
  <c r="E54" i="8"/>
  <c r="E52" i="8"/>
  <c r="E51" i="8"/>
  <c r="E47" i="8"/>
  <c r="E45" i="8"/>
  <c r="E36" i="8"/>
  <c r="D16" i="8"/>
  <c r="E27" i="8"/>
  <c r="E43" i="8"/>
  <c r="E35" i="8"/>
  <c r="D26" i="8"/>
  <c r="C12" i="8"/>
  <c r="D5" i="8"/>
  <c r="D6" i="8" s="1"/>
  <c r="C13" i="8" l="1"/>
  <c r="C14" i="8" s="1"/>
  <c r="D11" i="4"/>
  <c r="F41" i="3"/>
  <c r="F35" i="3"/>
  <c r="F37" i="3" s="1"/>
  <c r="F42" i="3" s="1"/>
  <c r="F44" i="3" s="1"/>
  <c r="F26" i="3"/>
  <c r="K41" i="2"/>
  <c r="K40" i="2"/>
  <c r="K39" i="2"/>
  <c r="K37" i="2"/>
  <c r="K36" i="2"/>
  <c r="J34" i="2"/>
  <c r="J35" i="2"/>
  <c r="J33" i="2"/>
  <c r="K32" i="2"/>
  <c r="K30" i="2"/>
  <c r="K29" i="2"/>
  <c r="J27" i="2"/>
  <c r="J26" i="2"/>
  <c r="J25" i="2"/>
  <c r="J24" i="2"/>
  <c r="J23" i="2"/>
  <c r="J22" i="2"/>
  <c r="K21" i="2"/>
  <c r="J19" i="2"/>
  <c r="J18" i="2"/>
  <c r="J17" i="2"/>
  <c r="J16" i="2"/>
  <c r="J15" i="2"/>
  <c r="J14" i="2"/>
  <c r="J13" i="2"/>
  <c r="D12" i="4"/>
  <c r="F33" i="3"/>
  <c r="F17" i="3"/>
  <c r="K38" i="2"/>
  <c r="K31" i="2"/>
  <c r="J11" i="2"/>
  <c r="J10" i="2"/>
  <c r="J9" i="2"/>
  <c r="J8" i="2"/>
  <c r="J7" i="2"/>
  <c r="J6" i="2"/>
  <c r="J5" i="2"/>
  <c r="K12" i="2" s="1"/>
  <c r="F45" i="3" l="1"/>
  <c r="F46" i="3"/>
  <c r="K28" i="2"/>
  <c r="K20" i="2"/>
  <c r="D13" i="4"/>
  <c r="D16" i="4" s="1"/>
  <c r="D19" i="4" s="1"/>
  <c r="C20" i="2" l="1"/>
  <c r="D20" i="4"/>
  <c r="D21" i="4" s="1"/>
</calcChain>
</file>

<file path=xl/sharedStrings.xml><?xml version="1.0" encoding="utf-8"?>
<sst xmlns="http://schemas.openxmlformats.org/spreadsheetml/2006/main" count="215" uniqueCount="92">
  <si>
    <t>Eget grovfoder</t>
  </si>
  <si>
    <t>Beløb, kr.</t>
  </si>
  <si>
    <t>I alt, kr.</t>
  </si>
  <si>
    <t>Energi</t>
  </si>
  <si>
    <t>Grovfoder</t>
  </si>
  <si>
    <t>Gris</t>
  </si>
  <si>
    <t>Korn</t>
  </si>
  <si>
    <t>Renteudgifter</t>
  </si>
  <si>
    <t>Korn (indtægt)</t>
  </si>
  <si>
    <t>Mælk</t>
  </si>
  <si>
    <t>Planteværn</t>
  </si>
  <si>
    <t>Kvæg</t>
  </si>
  <si>
    <t>Ejendomsskat og forsikring</t>
  </si>
  <si>
    <t>Maskinstationsindtægter</t>
  </si>
  <si>
    <t>Afkoblet EU-støtte</t>
  </si>
  <si>
    <t>Besætningsforskydning</t>
  </si>
  <si>
    <t>Forpagtningsafgift</t>
  </si>
  <si>
    <t>Bruttoudbytte</t>
  </si>
  <si>
    <t>Renteindtægter</t>
  </si>
  <si>
    <t>Kraftfoder</t>
  </si>
  <si>
    <t>Personlig indtjening</t>
  </si>
  <si>
    <t>Gødning</t>
  </si>
  <si>
    <t>Udsæd</t>
  </si>
  <si>
    <t>Korn (udgift)</t>
  </si>
  <si>
    <t>Dyrlæge m.m.</t>
  </si>
  <si>
    <t>Skat af årets resultat</t>
  </si>
  <si>
    <t>Stykomkostninger i alt</t>
  </si>
  <si>
    <t>Dækningsbidrag</t>
  </si>
  <si>
    <t>Vedligehold</t>
  </si>
  <si>
    <t>Løn</t>
  </si>
  <si>
    <t>Maskinstationsudgift</t>
  </si>
  <si>
    <t>Diverse kapacitetsomkostninger</t>
  </si>
  <si>
    <t>Kontante kapacitetsomkostninger</t>
  </si>
  <si>
    <t>Afskrivninger</t>
  </si>
  <si>
    <t>Resultat af primær drift</t>
  </si>
  <si>
    <t>Resultat før finansiering</t>
  </si>
  <si>
    <t>Finansieringsomkostninger i alt</t>
  </si>
  <si>
    <t>Resultat efter finansiering</t>
  </si>
  <si>
    <t>Årets resultat før skat</t>
  </si>
  <si>
    <t>Årets resultat</t>
  </si>
  <si>
    <t>Værdi primo</t>
  </si>
  <si>
    <t xml:space="preserve"> + Køb i regnskabsåret</t>
  </si>
  <si>
    <t xml:space="preserve"> - Salg i regnskabsåret</t>
  </si>
  <si>
    <t>Afskrivningsgrundlag</t>
  </si>
  <si>
    <t xml:space="preserve"> - Afskrivning 15%</t>
  </si>
  <si>
    <t>Værdi ultimo</t>
  </si>
  <si>
    <t>A)</t>
  </si>
  <si>
    <t>B)</t>
  </si>
  <si>
    <t xml:space="preserve">Landmanden ender med at afskrive med 1.157.891 for regnskabsåret 2025. I sidste ende skaffer landmanden 425.000 kr. men kommer samtidig til at betale mere i skat, fordi der afskrives med et mindre beløb. Hvis alt andet holdes konstant vil skattebetalingen stige med 61.453 kr., hvilket betyder, at landmandens endelige likviditetsfremskaffelse ender på 363.547 kr. 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</si>
  <si>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Hvor meget er de årlige afskrivninger i kroner? </t>
    </r>
  </si>
  <si>
    <t xml:space="preserve">850.000/40 = 21.250 kr. </t>
  </si>
  <si>
    <t xml:space="preserve">500.000/35 = 14.285,71 kr. </t>
  </si>
  <si>
    <t xml:space="preserve">21.250 + 14.285,71 = 35.535,71 kr. </t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</si>
  <si>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Hvor meget er de årlige afskrivninger i kroner (husk at tage højde for opgave 8.3 A)?</t>
    </r>
  </si>
  <si>
    <t>Scenarie 1</t>
  </si>
  <si>
    <r>
      <t xml:space="preserve">Årlig afskrivning: </t>
    </r>
    <r>
      <rPr>
        <sz val="11"/>
        <color rgb="FFFF0000"/>
        <rFont val="Aptos Narrow"/>
        <family val="2"/>
        <scheme val="minor"/>
      </rPr>
      <t>75.000</t>
    </r>
  </si>
  <si>
    <r>
      <t xml:space="preserve">Årlig afskrivning %: </t>
    </r>
    <r>
      <rPr>
        <sz val="11"/>
        <color rgb="FFFF0000"/>
        <rFont val="Aptos Narrow"/>
        <family val="2"/>
        <scheme val="minor"/>
      </rPr>
      <t>2,5%</t>
    </r>
  </si>
  <si>
    <t>Scenarie 2</t>
  </si>
  <si>
    <r>
      <t xml:space="preserve">Årlig afskrivning: </t>
    </r>
    <r>
      <rPr>
        <sz val="11"/>
        <color rgb="FFFF0000"/>
        <rFont val="Aptos Narrow"/>
        <family val="2"/>
        <scheme val="minor"/>
      </rPr>
      <t>150.000</t>
    </r>
  </si>
  <si>
    <r>
      <t xml:space="preserve">Årlig afskrivning %: </t>
    </r>
    <r>
      <rPr>
        <sz val="11"/>
        <color rgb="FFFF0000"/>
        <rFont val="Aptos Narrow"/>
        <family val="2"/>
        <scheme val="minor"/>
      </rPr>
      <t>5%</t>
    </r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</si>
  <si>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Benyt den korrekte afskrivningsmetode ud fra ovenstående informationer, og udregn, hvor meget, der skal afskrives i regnskabet? </t>
    </r>
  </si>
  <si>
    <t xml:space="preserve">Bygning: </t>
  </si>
  <si>
    <t xml:space="preserve">1.100.000 / 40 = 27.500 kr. </t>
  </si>
  <si>
    <t xml:space="preserve">Maskiner: </t>
  </si>
  <si>
    <t xml:space="preserve">Samlet afskrivning for året er derfor 889.800 + 27.500 = 917.300 kr. </t>
  </si>
  <si>
    <t xml:space="preserve">Vi antager, at værdien af det enkelte husdyr er uændret. 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</si>
  <si>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Hvad er besætningsforskydningen for 2024, og hvordan påvirker den bruttoudbyttet?</t>
    </r>
  </si>
  <si>
    <t xml:space="preserve">543.000 – 560.000 = -17.000 kr., hvilket betyder, at bruttoudbyttet påvirkes negativt. </t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</si>
  <si>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Hvad er besætningsforskydningen for 2025, og hvordan påvirker den bruttoudbyttet?</t>
    </r>
  </si>
  <si>
    <t xml:space="preserve">562.000-560.000 = 2.000 kr., hvilket betyder, at bruttoudbyttet påvirkes positivt. </t>
  </si>
  <si>
    <t>Lineær afskrivning</t>
  </si>
  <si>
    <t>Pris</t>
  </si>
  <si>
    <t>År</t>
  </si>
  <si>
    <t>Procent</t>
  </si>
  <si>
    <t>Foder</t>
  </si>
  <si>
    <t>Afskrivninger er:</t>
  </si>
  <si>
    <t>Opgave 8.7 Repetition</t>
  </si>
  <si>
    <t>Rigtigt eller forkert? Sæt kryds</t>
  </si>
  <si>
    <t>Rigtigt</t>
  </si>
  <si>
    <t>Forkert</t>
  </si>
  <si>
    <t>Forpagtningsudgifter er en del af den primære drift</t>
  </si>
  <si>
    <t>X</t>
  </si>
  <si>
    <t>Kapacitetsomkostninger er kontante kapacitetsomkostninger og stykomkostninger lagt sammen</t>
  </si>
  <si>
    <t>Besætningsforskydning er altid negativ</t>
  </si>
  <si>
    <t>Finansieringsomkostninger dækker bl.a. over renteudgifter og renteindtægter</t>
  </si>
  <si>
    <t>Der regnes selskabsskat af dækningsbidraget</t>
  </si>
  <si>
    <t>Intern omsætning skal også regnes i resultatopgørelsen</t>
  </si>
  <si>
    <t>Afskrivning på inventar skal ske som en samlet saldo</t>
  </si>
  <si>
    <t>Driftsbygninger afskrives efter saldometoden</t>
  </si>
  <si>
    <t>Besætningsforskydning posteres i stykomkostningerne</t>
  </si>
  <si>
    <t>Køb og salg af maskiner skal indgå i afskrivningerne for det pågældende år</t>
  </si>
  <si>
    <t>Vedligehold medregnes i stykomkostningerne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</si>
</sst>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4" formatCode="#,##0_ ;\-#,##0\ "/>
    <numFmt numFmtId="165" formatCode="0.00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7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44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4" fontId="3" fillId="0" borderId="4" xfId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4" fontId="0" fillId="0" borderId="0" xfId="1" applyFont="1"/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64" fontId="8" fillId="0" borderId="4" xfId="1" applyNumberFormat="1" applyFont="1" applyBorder="1" applyAlignment="1">
      <alignment vertical="center" wrapText="1"/>
    </xf>
    <xf numFmtId="164" fontId="8" fillId="2" borderId="4" xfId="1" applyNumberFormat="1" applyFont="1" applyFill="1" applyBorder="1" applyAlignment="1">
      <alignment vertical="center" wrapText="1"/>
    </xf>
    <xf numFmtId="3" fontId="8" fillId="0" borderId="4" xfId="1" applyNumberFormat="1" applyFont="1" applyBorder="1" applyAlignment="1">
      <alignment vertical="center" wrapText="1"/>
    </xf>
    <xf numFmtId="3" fontId="8" fillId="2" borderId="4" xfId="1" applyNumberFormat="1" applyFont="1" applyFill="1" applyBorder="1" applyAlignment="1">
      <alignment vertical="center" wrapText="1"/>
    </xf>
    <xf numFmtId="3" fontId="8" fillId="3" borderId="4" xfId="1" applyNumberFormat="1" applyFont="1" applyFill="1" applyBorder="1" applyAlignment="1">
      <alignment vertical="center" wrapText="1"/>
    </xf>
    <xf numFmtId="3" fontId="8" fillId="0" borderId="4" xfId="1" applyNumberFormat="1" applyFont="1" applyFill="1" applyBorder="1" applyAlignment="1">
      <alignment vertical="center" wrapText="1"/>
    </xf>
    <xf numFmtId="0" fontId="2" fillId="0" borderId="0" xfId="0" applyFont="1"/>
    <xf numFmtId="3" fontId="8" fillId="0" borderId="2" xfId="1" applyNumberFormat="1" applyFont="1" applyBorder="1" applyAlignment="1">
      <alignment vertical="center" wrapText="1"/>
    </xf>
    <xf numFmtId="3" fontId="8" fillId="0" borderId="7" xfId="1" applyNumberFormat="1" applyFont="1" applyBorder="1" applyAlignment="1">
      <alignment vertical="center" wrapText="1"/>
    </xf>
    <xf numFmtId="3" fontId="2" fillId="0" borderId="0" xfId="0" applyNumberFormat="1" applyFont="1"/>
    <xf numFmtId="0" fontId="8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165" fontId="2" fillId="0" borderId="0" xfId="2" applyNumberFormat="1" applyFont="1"/>
    <xf numFmtId="164" fontId="8" fillId="0" borderId="2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 wrapText="1"/>
    </xf>
    <xf numFmtId="3" fontId="2" fillId="0" borderId="0" xfId="1" applyNumberFormat="1" applyFont="1"/>
    <xf numFmtId="0" fontId="4" fillId="0" borderId="0" xfId="0" applyFont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B0C1-C167-4EE1-8689-3B60E6633C90}">
  <dimension ref="B1:K43"/>
  <sheetViews>
    <sheetView topLeftCell="I19" workbookViewId="0">
      <selection activeCell="I40" sqref="I40"/>
    </sheetView>
  </sheetViews>
  <sheetFormatPr defaultRowHeight="15" x14ac:dyDescent="0.25"/>
  <cols>
    <col min="1" max="1" width="0" hidden="1" customWidth="1"/>
    <col min="2" max="2" width="52.5703125" hidden="1" customWidth="1"/>
    <col min="3" max="3" width="17.5703125" style="8" hidden="1" customWidth="1"/>
    <col min="4" max="8" width="0" hidden="1" customWidth="1"/>
    <col min="9" max="9" width="38.42578125" customWidth="1"/>
    <col min="10" max="10" width="22.140625" customWidth="1"/>
    <col min="11" max="11" width="20.7109375" customWidth="1"/>
  </cols>
  <sheetData>
    <row r="1" spans="2:11" x14ac:dyDescent="0.25">
      <c r="C1"/>
    </row>
    <row r="2" spans="2:11" x14ac:dyDescent="0.25">
      <c r="C2"/>
    </row>
    <row r="3" spans="2:11" ht="15.75" thickBot="1" x14ac:dyDescent="0.3">
      <c r="C3"/>
    </row>
    <row r="4" spans="2:11" ht="16.5" thickBot="1" x14ac:dyDescent="0.3">
      <c r="B4" s="1" t="s">
        <v>0</v>
      </c>
      <c r="C4" s="2">
        <v>75000</v>
      </c>
      <c r="I4" s="1"/>
      <c r="J4" s="3" t="s">
        <v>1</v>
      </c>
      <c r="K4" s="3" t="s">
        <v>2</v>
      </c>
    </row>
    <row r="5" spans="2:11" ht="16.5" thickBot="1" x14ac:dyDescent="0.3">
      <c r="B5" s="4" t="s">
        <v>3</v>
      </c>
      <c r="C5" s="5">
        <v>20000</v>
      </c>
      <c r="I5" s="29" t="s">
        <v>4</v>
      </c>
      <c r="J5" s="14">
        <f>C17</f>
        <v>120000</v>
      </c>
      <c r="K5" s="15"/>
    </row>
    <row r="6" spans="2:11" ht="16.5" thickBot="1" x14ac:dyDescent="0.3">
      <c r="B6" s="4" t="s">
        <v>5</v>
      </c>
      <c r="C6" s="5">
        <v>130000</v>
      </c>
      <c r="I6" s="29" t="s">
        <v>6</v>
      </c>
      <c r="J6" s="14">
        <f>C8</f>
        <v>200000</v>
      </c>
      <c r="K6" s="15"/>
    </row>
    <row r="7" spans="2:11" ht="16.5" thickBot="1" x14ac:dyDescent="0.3">
      <c r="B7" s="4" t="s">
        <v>7</v>
      </c>
      <c r="C7" s="5">
        <v>90000</v>
      </c>
      <c r="I7" s="29" t="s">
        <v>5</v>
      </c>
      <c r="J7" s="14">
        <f>C6</f>
        <v>130000</v>
      </c>
      <c r="K7" s="15"/>
    </row>
    <row r="8" spans="2:11" ht="16.5" thickBot="1" x14ac:dyDescent="0.3">
      <c r="B8" s="4" t="s">
        <v>8</v>
      </c>
      <c r="C8" s="5">
        <v>200000</v>
      </c>
      <c r="I8" s="29" t="s">
        <v>9</v>
      </c>
      <c r="J8" s="14">
        <f>C16</f>
        <v>240000</v>
      </c>
      <c r="K8" s="15"/>
    </row>
    <row r="9" spans="2:11" ht="16.5" thickBot="1" x14ac:dyDescent="0.3">
      <c r="B9" s="4" t="s">
        <v>10</v>
      </c>
      <c r="C9" s="5">
        <v>8000</v>
      </c>
      <c r="I9" s="29" t="s">
        <v>11</v>
      </c>
      <c r="J9" s="14">
        <f>C21</f>
        <v>8000</v>
      </c>
      <c r="K9" s="15"/>
    </row>
    <row r="10" spans="2:11" ht="16.5" thickBot="1" x14ac:dyDescent="0.3">
      <c r="B10" s="4" t="s">
        <v>12</v>
      </c>
      <c r="C10" s="5">
        <v>12000</v>
      </c>
      <c r="I10" s="29" t="s">
        <v>13</v>
      </c>
      <c r="J10" s="14">
        <f>C22</f>
        <v>80000</v>
      </c>
      <c r="K10" s="15"/>
    </row>
    <row r="11" spans="2:11" ht="16.5" thickBot="1" x14ac:dyDescent="0.3">
      <c r="B11" s="4" t="s">
        <v>14</v>
      </c>
      <c r="C11" s="5">
        <v>120000</v>
      </c>
      <c r="I11" s="29" t="s">
        <v>15</v>
      </c>
      <c r="J11" s="14">
        <f>C23</f>
        <v>5000</v>
      </c>
      <c r="K11" s="15"/>
    </row>
    <row r="12" spans="2:11" ht="16.5" thickBot="1" x14ac:dyDescent="0.3">
      <c r="B12" s="4" t="s">
        <v>16</v>
      </c>
      <c r="C12" s="5">
        <v>48000</v>
      </c>
      <c r="I12" s="6" t="s">
        <v>17</v>
      </c>
      <c r="J12" s="15"/>
      <c r="K12" s="14">
        <f>SUM(J5:J11)</f>
        <v>783000</v>
      </c>
    </row>
    <row r="13" spans="2:11" ht="16.5" thickBot="1" x14ac:dyDescent="0.3">
      <c r="B13" s="4" t="s">
        <v>18</v>
      </c>
      <c r="C13" s="5">
        <v>1000</v>
      </c>
      <c r="I13" s="29" t="s">
        <v>0</v>
      </c>
      <c r="J13" s="14">
        <f>-C4</f>
        <v>-75000</v>
      </c>
      <c r="K13" s="15"/>
    </row>
    <row r="14" spans="2:11" ht="16.5" thickBot="1" x14ac:dyDescent="0.3">
      <c r="B14" s="4" t="s">
        <v>19</v>
      </c>
      <c r="C14" s="5">
        <v>60000</v>
      </c>
      <c r="I14" s="29" t="s">
        <v>19</v>
      </c>
      <c r="J14" s="14">
        <f>-C14</f>
        <v>-60000</v>
      </c>
      <c r="K14" s="15"/>
    </row>
    <row r="15" spans="2:11" ht="16.5" thickBot="1" x14ac:dyDescent="0.3">
      <c r="B15" s="4" t="s">
        <v>20</v>
      </c>
      <c r="C15" s="5">
        <v>180000</v>
      </c>
      <c r="I15" s="29" t="s">
        <v>21</v>
      </c>
      <c r="J15" s="14">
        <f>-C26</f>
        <v>-20000</v>
      </c>
      <c r="K15" s="15"/>
    </row>
    <row r="16" spans="2:11" ht="16.5" thickBot="1" x14ac:dyDescent="0.3">
      <c r="B16" s="4" t="s">
        <v>9</v>
      </c>
      <c r="C16" s="5">
        <v>240000</v>
      </c>
      <c r="I16" s="29" t="s">
        <v>22</v>
      </c>
      <c r="J16" s="14">
        <f>-C19</f>
        <v>-14000</v>
      </c>
      <c r="K16" s="15"/>
    </row>
    <row r="17" spans="2:11" ht="16.5" thickBot="1" x14ac:dyDescent="0.3">
      <c r="B17" s="1" t="s">
        <v>4</v>
      </c>
      <c r="C17" s="2">
        <v>120000</v>
      </c>
      <c r="I17" s="29" t="s">
        <v>6</v>
      </c>
      <c r="J17" s="14">
        <f>-C18</f>
        <v>-54000</v>
      </c>
      <c r="K17" s="15"/>
    </row>
    <row r="18" spans="2:11" ht="16.5" thickBot="1" x14ac:dyDescent="0.3">
      <c r="B18" s="4" t="s">
        <v>23</v>
      </c>
      <c r="C18" s="5">
        <v>54000</v>
      </c>
      <c r="I18" s="29" t="s">
        <v>10</v>
      </c>
      <c r="J18" s="14">
        <f>-C9</f>
        <v>-8000</v>
      </c>
      <c r="K18" s="15"/>
    </row>
    <row r="19" spans="2:11" ht="16.5" thickBot="1" x14ac:dyDescent="0.3">
      <c r="B19" s="4" t="s">
        <v>22</v>
      </c>
      <c r="C19" s="5">
        <v>14000</v>
      </c>
      <c r="I19" s="29" t="s">
        <v>24</v>
      </c>
      <c r="J19" s="14">
        <f>-C28</f>
        <v>-40000</v>
      </c>
      <c r="K19" s="15"/>
    </row>
    <row r="20" spans="2:11" ht="16.5" thickBot="1" x14ac:dyDescent="0.3">
      <c r="B20" s="4" t="s">
        <v>25</v>
      </c>
      <c r="C20" s="5">
        <f>K40</f>
        <v>-29260</v>
      </c>
      <c r="I20" s="6" t="s">
        <v>26</v>
      </c>
      <c r="J20" s="15"/>
      <c r="K20" s="14">
        <f>SUM(J13:J19)</f>
        <v>-271000</v>
      </c>
    </row>
    <row r="21" spans="2:11" ht="16.5" thickBot="1" x14ac:dyDescent="0.3">
      <c r="B21" s="4" t="s">
        <v>11</v>
      </c>
      <c r="C21" s="5">
        <v>8000</v>
      </c>
      <c r="I21" s="6" t="s">
        <v>27</v>
      </c>
      <c r="J21" s="15"/>
      <c r="K21" s="14">
        <f>K12+K20</f>
        <v>512000</v>
      </c>
    </row>
    <row r="22" spans="2:11" ht="16.5" thickBot="1" x14ac:dyDescent="0.3">
      <c r="B22" s="4" t="s">
        <v>13</v>
      </c>
      <c r="C22" s="5">
        <v>80000</v>
      </c>
      <c r="I22" s="29" t="s">
        <v>28</v>
      </c>
      <c r="J22" s="14">
        <f>-C24</f>
        <v>-90000</v>
      </c>
      <c r="K22" s="15"/>
    </row>
    <row r="23" spans="2:11" ht="16.5" thickBot="1" x14ac:dyDescent="0.3">
      <c r="B23" s="4" t="s">
        <v>15</v>
      </c>
      <c r="C23" s="5">
        <v>5000</v>
      </c>
      <c r="I23" s="29" t="s">
        <v>29</v>
      </c>
      <c r="J23" s="14">
        <f>-C25</f>
        <v>-200000</v>
      </c>
      <c r="K23" s="15"/>
    </row>
    <row r="24" spans="2:11" ht="16.5" thickBot="1" x14ac:dyDescent="0.3">
      <c r="B24" s="4" t="s">
        <v>28</v>
      </c>
      <c r="C24" s="5">
        <v>90000</v>
      </c>
      <c r="I24" s="29" t="s">
        <v>3</v>
      </c>
      <c r="J24" s="14">
        <f>-C5</f>
        <v>-20000</v>
      </c>
      <c r="K24" s="15"/>
    </row>
    <row r="25" spans="2:11" ht="16.5" thickBot="1" x14ac:dyDescent="0.3">
      <c r="B25" s="4" t="s">
        <v>29</v>
      </c>
      <c r="C25" s="5">
        <v>200000</v>
      </c>
      <c r="I25" s="29" t="s">
        <v>30</v>
      </c>
      <c r="J25" s="14">
        <f>-C27</f>
        <v>-90000</v>
      </c>
      <c r="K25" s="15"/>
    </row>
    <row r="26" spans="2:11" ht="16.5" thickBot="1" x14ac:dyDescent="0.3">
      <c r="B26" s="4" t="s">
        <v>21</v>
      </c>
      <c r="C26" s="5">
        <v>20000</v>
      </c>
      <c r="I26" s="29" t="s">
        <v>12</v>
      </c>
      <c r="J26" s="14">
        <f>-C10</f>
        <v>-12000</v>
      </c>
      <c r="K26" s="15"/>
    </row>
    <row r="27" spans="2:11" ht="16.5" thickBot="1" x14ac:dyDescent="0.3">
      <c r="B27" s="4" t="s">
        <v>30</v>
      </c>
      <c r="C27" s="5">
        <v>90000</v>
      </c>
      <c r="I27" s="29" t="s">
        <v>31</v>
      </c>
      <c r="J27" s="14">
        <f>-C29</f>
        <v>-50000</v>
      </c>
      <c r="K27" s="15"/>
    </row>
    <row r="28" spans="2:11" ht="16.5" thickBot="1" x14ac:dyDescent="0.3">
      <c r="B28" s="4" t="s">
        <v>24</v>
      </c>
      <c r="C28" s="5">
        <v>40000</v>
      </c>
      <c r="I28" s="6" t="s">
        <v>32</v>
      </c>
      <c r="J28" s="15"/>
      <c r="K28" s="14">
        <f>SUM(J22:J27)</f>
        <v>-462000</v>
      </c>
    </row>
    <row r="29" spans="2:11" ht="16.5" thickBot="1" x14ac:dyDescent="0.3">
      <c r="B29" s="4" t="s">
        <v>31</v>
      </c>
      <c r="C29" s="5">
        <v>50000</v>
      </c>
      <c r="I29" s="6" t="s">
        <v>33</v>
      </c>
      <c r="J29" s="15"/>
      <c r="K29" s="14">
        <f>-C30</f>
        <v>-80000</v>
      </c>
    </row>
    <row r="30" spans="2:11" ht="16.5" thickBot="1" x14ac:dyDescent="0.3">
      <c r="B30" s="7" t="s">
        <v>33</v>
      </c>
      <c r="C30" s="8">
        <v>80000</v>
      </c>
      <c r="I30" s="6" t="s">
        <v>34</v>
      </c>
      <c r="J30" s="15"/>
      <c r="K30" s="14">
        <f>K21+K28+K29</f>
        <v>-30000</v>
      </c>
    </row>
    <row r="31" spans="2:11" ht="16.5" thickBot="1" x14ac:dyDescent="0.3">
      <c r="I31" s="29" t="s">
        <v>14</v>
      </c>
      <c r="J31" s="15"/>
      <c r="K31" s="14">
        <f>C11</f>
        <v>120000</v>
      </c>
    </row>
    <row r="32" spans="2:11" ht="16.5" thickBot="1" x14ac:dyDescent="0.3">
      <c r="I32" s="6" t="s">
        <v>35</v>
      </c>
      <c r="J32" s="15"/>
      <c r="K32" s="14">
        <f>K30+K31</f>
        <v>90000</v>
      </c>
    </row>
    <row r="33" spans="9:11" ht="16.5" thickBot="1" x14ac:dyDescent="0.3">
      <c r="I33" s="29" t="s">
        <v>16</v>
      </c>
      <c r="J33" s="14">
        <f>-C12</f>
        <v>-48000</v>
      </c>
      <c r="K33" s="15"/>
    </row>
    <row r="34" spans="9:11" ht="16.5" thickBot="1" x14ac:dyDescent="0.3">
      <c r="I34" s="29" t="s">
        <v>18</v>
      </c>
      <c r="J34" s="14">
        <f>C13</f>
        <v>1000</v>
      </c>
      <c r="K34" s="15"/>
    </row>
    <row r="35" spans="9:11" ht="16.5" thickBot="1" x14ac:dyDescent="0.3">
      <c r="I35" s="29" t="s">
        <v>7</v>
      </c>
      <c r="J35" s="14">
        <f>-C7</f>
        <v>-90000</v>
      </c>
      <c r="K35" s="15"/>
    </row>
    <row r="36" spans="9:11" ht="16.5" thickBot="1" x14ac:dyDescent="0.3">
      <c r="I36" s="6" t="s">
        <v>36</v>
      </c>
      <c r="J36" s="15"/>
      <c r="K36" s="14">
        <f>SUM(J33:J35)</f>
        <v>-137000</v>
      </c>
    </row>
    <row r="37" spans="9:11" ht="16.5" thickBot="1" x14ac:dyDescent="0.3">
      <c r="I37" s="6" t="s">
        <v>37</v>
      </c>
      <c r="J37" s="15"/>
      <c r="K37" s="14">
        <f>K32+K36</f>
        <v>-47000</v>
      </c>
    </row>
    <row r="38" spans="9:11" ht="16.5" thickBot="1" x14ac:dyDescent="0.3">
      <c r="I38" s="29" t="s">
        <v>20</v>
      </c>
      <c r="J38" s="15"/>
      <c r="K38" s="14">
        <f>C15</f>
        <v>180000</v>
      </c>
    </row>
    <row r="39" spans="9:11" ht="16.5" thickBot="1" x14ac:dyDescent="0.3">
      <c r="I39" s="6" t="s">
        <v>38</v>
      </c>
      <c r="J39" s="15"/>
      <c r="K39" s="14">
        <f>K37+K38</f>
        <v>133000</v>
      </c>
    </row>
    <row r="40" spans="9:11" ht="16.5" thickBot="1" x14ac:dyDescent="0.3">
      <c r="I40" s="29" t="s">
        <v>25</v>
      </c>
      <c r="J40" s="15"/>
      <c r="K40" s="14">
        <f>-K39*0.22</f>
        <v>-29260</v>
      </c>
    </row>
    <row r="41" spans="9:11" ht="16.5" thickBot="1" x14ac:dyDescent="0.3">
      <c r="I41" s="6" t="s">
        <v>39</v>
      </c>
      <c r="J41" s="15"/>
      <c r="K41" s="14">
        <f>K39+K40</f>
        <v>103740</v>
      </c>
    </row>
    <row r="42" spans="9:11" ht="18" customHeight="1" x14ac:dyDescent="0.25"/>
    <row r="43" spans="9:11" ht="18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68BE-E63D-4076-B310-B37A5EE52BFD}">
  <dimension ref="D1:F46"/>
  <sheetViews>
    <sheetView topLeftCell="A9" workbookViewId="0">
      <selection activeCell="F26" sqref="F26"/>
    </sheetView>
  </sheetViews>
  <sheetFormatPr defaultRowHeight="15" x14ac:dyDescent="0.25"/>
  <cols>
    <col min="4" max="4" width="35.7109375" customWidth="1"/>
    <col min="5" max="6" width="17.42578125" bestFit="1" customWidth="1"/>
  </cols>
  <sheetData>
    <row r="1" spans="4:6" ht="18" customHeight="1" x14ac:dyDescent="0.25"/>
    <row r="2" spans="4:6" ht="18" customHeight="1" x14ac:dyDescent="0.25"/>
    <row r="3" spans="4:6" ht="18" customHeight="1" x14ac:dyDescent="0.25"/>
    <row r="4" spans="4:6" ht="18" customHeight="1" x14ac:dyDescent="0.25"/>
    <row r="5" spans="4:6" ht="18" customHeight="1" x14ac:dyDescent="0.25"/>
    <row r="6" spans="4:6" ht="18" customHeight="1" x14ac:dyDescent="0.25"/>
    <row r="7" spans="4:6" ht="18" customHeight="1" x14ac:dyDescent="0.25"/>
    <row r="8" spans="4:6" ht="15.75" thickBot="1" x14ac:dyDescent="0.3"/>
    <row r="9" spans="4:6" ht="16.5" thickBot="1" x14ac:dyDescent="0.3">
      <c r="D9" s="1"/>
      <c r="E9" s="3" t="s">
        <v>1</v>
      </c>
      <c r="F9" s="3" t="s">
        <v>2</v>
      </c>
    </row>
    <row r="10" spans="4:6" ht="16.5" thickBot="1" x14ac:dyDescent="0.3">
      <c r="D10" s="29" t="s">
        <v>4</v>
      </c>
      <c r="E10" s="16">
        <v>175925</v>
      </c>
      <c r="F10" s="17"/>
    </row>
    <row r="11" spans="4:6" ht="16.5" thickBot="1" x14ac:dyDescent="0.3">
      <c r="D11" s="29" t="s">
        <v>6</v>
      </c>
      <c r="E11" s="16">
        <v>391942</v>
      </c>
      <c r="F11" s="17"/>
    </row>
    <row r="12" spans="4:6" ht="16.5" thickBot="1" x14ac:dyDescent="0.3">
      <c r="D12" s="29" t="s">
        <v>5</v>
      </c>
      <c r="E12" s="16">
        <v>1629420</v>
      </c>
      <c r="F12" s="17"/>
    </row>
    <row r="13" spans="4:6" ht="16.5" thickBot="1" x14ac:dyDescent="0.3">
      <c r="D13" s="29" t="s">
        <v>9</v>
      </c>
      <c r="E13" s="16">
        <v>1592465</v>
      </c>
      <c r="F13" s="17"/>
    </row>
    <row r="14" spans="4:6" ht="16.5" thickBot="1" x14ac:dyDescent="0.3">
      <c r="D14" s="29" t="s">
        <v>11</v>
      </c>
      <c r="E14" s="16">
        <v>124482</v>
      </c>
      <c r="F14" s="17"/>
    </row>
    <row r="15" spans="4:6" ht="16.5" thickBot="1" x14ac:dyDescent="0.3">
      <c r="D15" s="29" t="s">
        <v>13</v>
      </c>
      <c r="E15" s="16">
        <v>49000</v>
      </c>
      <c r="F15" s="17"/>
    </row>
    <row r="16" spans="4:6" ht="16.5" thickBot="1" x14ac:dyDescent="0.3">
      <c r="D16" s="29" t="s">
        <v>15</v>
      </c>
      <c r="E16" s="16">
        <v>140000</v>
      </c>
      <c r="F16" s="17"/>
    </row>
    <row r="17" spans="4:6" ht="16.5" thickBot="1" x14ac:dyDescent="0.3">
      <c r="D17" s="10" t="s">
        <v>17</v>
      </c>
      <c r="E17" s="17"/>
      <c r="F17" s="16">
        <f>SUM(E10:E16)</f>
        <v>4103234</v>
      </c>
    </row>
    <row r="18" spans="4:6" ht="16.5" thickBot="1" x14ac:dyDescent="0.3">
      <c r="D18" s="29" t="s">
        <v>0</v>
      </c>
      <c r="E18" s="16">
        <v>-169436</v>
      </c>
      <c r="F18" s="17"/>
    </row>
    <row r="19" spans="4:6" ht="16.5" thickBot="1" x14ac:dyDescent="0.3">
      <c r="D19" s="29" t="s">
        <v>19</v>
      </c>
      <c r="E19" s="16">
        <v>-1029392</v>
      </c>
      <c r="F19" s="17"/>
    </row>
    <row r="20" spans="4:6" ht="16.5" thickBot="1" x14ac:dyDescent="0.3">
      <c r="D20" s="29" t="s">
        <v>21</v>
      </c>
      <c r="E20" s="16">
        <v>-139384</v>
      </c>
      <c r="F20" s="17"/>
    </row>
    <row r="21" spans="4:6" ht="16.5" thickBot="1" x14ac:dyDescent="0.3">
      <c r="D21" s="29" t="s">
        <v>22</v>
      </c>
      <c r="E21" s="16">
        <v>-74038</v>
      </c>
      <c r="F21" s="17"/>
    </row>
    <row r="22" spans="4:6" ht="16.5" thickBot="1" x14ac:dyDescent="0.3">
      <c r="D22" s="29"/>
      <c r="E22" s="16"/>
      <c r="F22" s="17"/>
    </row>
    <row r="23" spans="4:6" ht="16.5" thickBot="1" x14ac:dyDescent="0.3">
      <c r="D23" s="29" t="s">
        <v>10</v>
      </c>
      <c r="E23" s="16">
        <v>-68342</v>
      </c>
      <c r="F23" s="17"/>
    </row>
    <row r="24" spans="4:6" ht="16.5" thickBot="1" x14ac:dyDescent="0.3">
      <c r="D24" s="29" t="s">
        <v>24</v>
      </c>
      <c r="E24" s="16">
        <v>-285395</v>
      </c>
      <c r="F24" s="17"/>
    </row>
    <row r="25" spans="4:6" ht="16.5" thickBot="1" x14ac:dyDescent="0.3">
      <c r="D25" s="10" t="s">
        <v>26</v>
      </c>
      <c r="E25" s="17"/>
      <c r="F25" s="16">
        <f>SUM(E18:E24)</f>
        <v>-1765987</v>
      </c>
    </row>
    <row r="26" spans="4:6" ht="16.5" thickBot="1" x14ac:dyDescent="0.3">
      <c r="D26" s="10" t="s">
        <v>27</v>
      </c>
      <c r="E26" s="17"/>
      <c r="F26" s="16">
        <f>F17+F25</f>
        <v>2337247</v>
      </c>
    </row>
    <row r="27" spans="4:6" ht="16.5" thickBot="1" x14ac:dyDescent="0.3">
      <c r="D27" s="29" t="s">
        <v>28</v>
      </c>
      <c r="E27" s="16">
        <v>-243851</v>
      </c>
      <c r="F27" s="17"/>
    </row>
    <row r="28" spans="4:6" ht="16.5" thickBot="1" x14ac:dyDescent="0.3">
      <c r="D28" s="29" t="s">
        <v>29</v>
      </c>
      <c r="E28" s="16">
        <v>-492394</v>
      </c>
      <c r="F28" s="17"/>
    </row>
    <row r="29" spans="4:6" ht="16.5" thickBot="1" x14ac:dyDescent="0.3">
      <c r="D29" s="29" t="s">
        <v>3</v>
      </c>
      <c r="E29" s="16">
        <v>-198522</v>
      </c>
      <c r="F29" s="17"/>
    </row>
    <row r="30" spans="4:6" ht="16.5" thickBot="1" x14ac:dyDescent="0.3">
      <c r="D30" s="29" t="s">
        <v>30</v>
      </c>
      <c r="E30" s="16">
        <v>-80410</v>
      </c>
      <c r="F30" s="17"/>
    </row>
    <row r="31" spans="4:6" ht="16.5" thickBot="1" x14ac:dyDescent="0.3">
      <c r="D31" s="29" t="s">
        <v>12</v>
      </c>
      <c r="E31" s="16">
        <v>-35102</v>
      </c>
      <c r="F31" s="17"/>
    </row>
    <row r="32" spans="4:6" ht="16.5" thickBot="1" x14ac:dyDescent="0.3">
      <c r="D32" s="29" t="s">
        <v>31</v>
      </c>
      <c r="E32" s="16">
        <v>-40100</v>
      </c>
      <c r="F32" s="17"/>
    </row>
    <row r="33" spans="4:6" ht="16.5" thickBot="1" x14ac:dyDescent="0.3">
      <c r="D33" s="11" t="s">
        <v>32</v>
      </c>
      <c r="E33" s="17"/>
      <c r="F33" s="16">
        <f>SUM(E27:E32)</f>
        <v>-1090379</v>
      </c>
    </row>
    <row r="34" spans="4:6" ht="16.5" thickBot="1" x14ac:dyDescent="0.3">
      <c r="D34" s="11" t="s">
        <v>33</v>
      </c>
      <c r="E34" s="17"/>
      <c r="F34" s="16">
        <v>-400150</v>
      </c>
    </row>
    <row r="35" spans="4:6" ht="16.5" thickBot="1" x14ac:dyDescent="0.3">
      <c r="D35" s="11" t="s">
        <v>34</v>
      </c>
      <c r="E35" s="17"/>
      <c r="F35" s="16">
        <f>F26+F33+F34</f>
        <v>846718</v>
      </c>
    </row>
    <row r="36" spans="4:6" ht="16.5" thickBot="1" x14ac:dyDescent="0.3">
      <c r="D36" s="29" t="s">
        <v>14</v>
      </c>
      <c r="E36" s="17"/>
      <c r="F36" s="16">
        <v>190000</v>
      </c>
    </row>
    <row r="37" spans="4:6" ht="16.5" thickBot="1" x14ac:dyDescent="0.3">
      <c r="D37" s="11" t="s">
        <v>35</v>
      </c>
      <c r="E37" s="17"/>
      <c r="F37" s="16">
        <f>F35+F36</f>
        <v>1036718</v>
      </c>
    </row>
    <row r="38" spans="4:6" ht="16.5" thickBot="1" x14ac:dyDescent="0.3">
      <c r="D38" s="29" t="s">
        <v>16</v>
      </c>
      <c r="E38" s="16">
        <v>-90000</v>
      </c>
      <c r="F38" s="17"/>
    </row>
    <row r="39" spans="4:6" ht="16.5" thickBot="1" x14ac:dyDescent="0.3">
      <c r="D39" s="29" t="s">
        <v>18</v>
      </c>
      <c r="E39" s="16">
        <v>25800</v>
      </c>
      <c r="F39" s="17"/>
    </row>
    <row r="40" spans="4:6" ht="16.5" thickBot="1" x14ac:dyDescent="0.3">
      <c r="D40" s="29" t="s">
        <v>7</v>
      </c>
      <c r="E40" s="16">
        <v>-400103</v>
      </c>
      <c r="F40" s="17"/>
    </row>
    <row r="41" spans="4:6" ht="16.5" thickBot="1" x14ac:dyDescent="0.3">
      <c r="D41" s="9" t="s">
        <v>36</v>
      </c>
      <c r="E41" s="18"/>
      <c r="F41" s="19">
        <f>SUM(E38:E40)</f>
        <v>-464303</v>
      </c>
    </row>
    <row r="42" spans="4:6" ht="16.5" thickBot="1" x14ac:dyDescent="0.3">
      <c r="D42" s="11" t="s">
        <v>37</v>
      </c>
      <c r="E42" s="17"/>
      <c r="F42" s="16">
        <f>F37+F41</f>
        <v>572415</v>
      </c>
    </row>
    <row r="43" spans="4:6" ht="16.5" thickBot="1" x14ac:dyDescent="0.3">
      <c r="D43" s="29" t="s">
        <v>20</v>
      </c>
      <c r="E43" s="17"/>
      <c r="F43" s="16">
        <v>150000</v>
      </c>
    </row>
    <row r="44" spans="4:6" ht="16.5" thickBot="1" x14ac:dyDescent="0.3">
      <c r="D44" s="11" t="s">
        <v>38</v>
      </c>
      <c r="E44" s="17"/>
      <c r="F44" s="16">
        <f>F42+F43</f>
        <v>722415</v>
      </c>
    </row>
    <row r="45" spans="4:6" ht="16.5" thickBot="1" x14ac:dyDescent="0.3">
      <c r="D45" s="29" t="s">
        <v>25</v>
      </c>
      <c r="E45" s="17"/>
      <c r="F45" s="16">
        <f>-F44*0.22</f>
        <v>-158931.29999999999</v>
      </c>
    </row>
    <row r="46" spans="4:6" ht="16.5" thickBot="1" x14ac:dyDescent="0.3">
      <c r="D46" s="11" t="s">
        <v>39</v>
      </c>
      <c r="E46" s="17"/>
      <c r="F46" s="16">
        <f>F44+F45</f>
        <v>563483.69999999995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98C8-79BF-4124-893F-9B041763564F}">
  <dimension ref="B7:D24"/>
  <sheetViews>
    <sheetView topLeftCell="A3" workbookViewId="0">
      <selection activeCell="C24" sqref="C24"/>
    </sheetView>
  </sheetViews>
  <sheetFormatPr defaultRowHeight="15" x14ac:dyDescent="0.25"/>
  <cols>
    <col min="3" max="3" width="45" customWidth="1"/>
    <col min="4" max="4" width="14.42578125" bestFit="1" customWidth="1"/>
  </cols>
  <sheetData>
    <row r="7" spans="2:4" ht="15.75" thickBot="1" x14ac:dyDescent="0.3">
      <c r="B7" t="s">
        <v>46</v>
      </c>
      <c r="C7">
        <v>2024</v>
      </c>
    </row>
    <row r="8" spans="2:4" ht="16.5" thickBot="1" x14ac:dyDescent="0.3">
      <c r="C8" s="1" t="s">
        <v>40</v>
      </c>
      <c r="D8" s="21">
        <v>9150000</v>
      </c>
    </row>
    <row r="9" spans="2:4" ht="16.5" thickBot="1" x14ac:dyDescent="0.3">
      <c r="C9" s="4" t="s">
        <v>41</v>
      </c>
      <c r="D9" s="16">
        <v>450000</v>
      </c>
    </row>
    <row r="10" spans="2:4" ht="16.5" thickBot="1" x14ac:dyDescent="0.3">
      <c r="C10" s="12" t="s">
        <v>42</v>
      </c>
      <c r="D10" s="22">
        <v>18500</v>
      </c>
    </row>
    <row r="11" spans="2:4" ht="17.25" thickTop="1" thickBot="1" x14ac:dyDescent="0.3">
      <c r="C11" s="4" t="s">
        <v>43</v>
      </c>
      <c r="D11" s="16">
        <f>D8+D9-D10</f>
        <v>9581500</v>
      </c>
    </row>
    <row r="12" spans="2:4" ht="16.5" thickBot="1" x14ac:dyDescent="0.3">
      <c r="C12" s="4" t="s">
        <v>44</v>
      </c>
      <c r="D12" s="16">
        <f>D11*0.15</f>
        <v>1437225</v>
      </c>
    </row>
    <row r="13" spans="2:4" ht="16.5" thickBot="1" x14ac:dyDescent="0.3">
      <c r="C13" s="13" t="s">
        <v>45</v>
      </c>
      <c r="D13" s="17">
        <f>D11-D12</f>
        <v>8144275</v>
      </c>
    </row>
    <row r="14" spans="2:4" x14ac:dyDescent="0.25">
      <c r="D14" s="23"/>
    </row>
    <row r="15" spans="2:4" ht="15.75" thickBot="1" x14ac:dyDescent="0.3">
      <c r="C15">
        <v>2025</v>
      </c>
      <c r="D15" s="23"/>
    </row>
    <row r="16" spans="2:4" ht="16.5" thickBot="1" x14ac:dyDescent="0.3">
      <c r="C16" s="1" t="s">
        <v>40</v>
      </c>
      <c r="D16" s="21">
        <f>D13</f>
        <v>8144275</v>
      </c>
    </row>
    <row r="17" spans="2:4" ht="16.5" thickBot="1" x14ac:dyDescent="0.3">
      <c r="C17" s="4" t="s">
        <v>41</v>
      </c>
      <c r="D17" s="16">
        <v>200000</v>
      </c>
    </row>
    <row r="18" spans="2:4" ht="16.5" thickBot="1" x14ac:dyDescent="0.3">
      <c r="C18" s="12" t="s">
        <v>42</v>
      </c>
      <c r="D18" s="22">
        <v>625000</v>
      </c>
    </row>
    <row r="19" spans="2:4" ht="17.25" thickTop="1" thickBot="1" x14ac:dyDescent="0.3">
      <c r="C19" s="4" t="s">
        <v>43</v>
      </c>
      <c r="D19" s="16">
        <f>D16+D17-D18</f>
        <v>7719275</v>
      </c>
    </row>
    <row r="20" spans="2:4" ht="16.5" thickBot="1" x14ac:dyDescent="0.3">
      <c r="C20" s="4" t="s">
        <v>44</v>
      </c>
      <c r="D20" s="16">
        <f>D19*0.15</f>
        <v>1157891.25</v>
      </c>
    </row>
    <row r="21" spans="2:4" ht="16.5" thickBot="1" x14ac:dyDescent="0.3">
      <c r="C21" s="13" t="s">
        <v>45</v>
      </c>
      <c r="D21" s="17">
        <f>D19-D20</f>
        <v>6561383.75</v>
      </c>
    </row>
    <row r="24" spans="2:4" ht="15.75" x14ac:dyDescent="0.25">
      <c r="B24" t="s">
        <v>47</v>
      </c>
      <c r="C24" s="24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1E25-6652-46A3-B760-6B60FE05E062}">
  <dimension ref="B5:B11"/>
  <sheetViews>
    <sheetView workbookViewId="0">
      <selection activeCell="B12" sqref="B12"/>
    </sheetView>
  </sheetViews>
  <sheetFormatPr defaultRowHeight="15" x14ac:dyDescent="0.25"/>
  <sheetData>
    <row r="5" spans="2:2" x14ac:dyDescent="0.25">
      <c r="B5" t="s">
        <v>54</v>
      </c>
    </row>
    <row r="6" spans="2:2" x14ac:dyDescent="0.25">
      <c r="B6" t="s">
        <v>55</v>
      </c>
    </row>
    <row r="7" spans="2:2" x14ac:dyDescent="0.25">
      <c r="B7" t="s">
        <v>56</v>
      </c>
    </row>
    <row r="9" spans="2:2" x14ac:dyDescent="0.25">
      <c r="B9" t="s">
        <v>57</v>
      </c>
    </row>
    <row r="10" spans="2:2" x14ac:dyDescent="0.25">
      <c r="B10" t="s">
        <v>58</v>
      </c>
    </row>
    <row r="11" spans="2:2" x14ac:dyDescent="0.25">
      <c r="B11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0BB0-4AFA-4403-BF74-1B27E93DB7C8}">
  <dimension ref="C5:C11"/>
  <sheetViews>
    <sheetView workbookViewId="0">
      <selection activeCell="C10" sqref="C10"/>
    </sheetView>
  </sheetViews>
  <sheetFormatPr defaultRowHeight="15" x14ac:dyDescent="0.25"/>
  <sheetData>
    <row r="5" spans="3:3" ht="15.75" x14ac:dyDescent="0.25">
      <c r="C5" s="25" t="s">
        <v>49</v>
      </c>
    </row>
    <row r="6" spans="3:3" ht="15.75" x14ac:dyDescent="0.25">
      <c r="C6" s="24" t="s">
        <v>50</v>
      </c>
    </row>
    <row r="7" spans="3:3" ht="15.75" x14ac:dyDescent="0.25">
      <c r="C7" s="26"/>
    </row>
    <row r="9" spans="3:3" ht="15.75" x14ac:dyDescent="0.25">
      <c r="C9" s="25" t="s">
        <v>53</v>
      </c>
    </row>
    <row r="10" spans="3:3" ht="15.75" x14ac:dyDescent="0.25">
      <c r="C10" s="24" t="s">
        <v>51</v>
      </c>
    </row>
    <row r="11" spans="3:3" ht="15.75" x14ac:dyDescent="0.25">
      <c r="C11" s="24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55F5-861F-4EE7-A2B3-02C93BBF887E}">
  <dimension ref="B5:C17"/>
  <sheetViews>
    <sheetView workbookViewId="0">
      <selection activeCell="G11" sqref="G11"/>
    </sheetView>
  </sheetViews>
  <sheetFormatPr defaultRowHeight="15" x14ac:dyDescent="0.25"/>
  <cols>
    <col min="3" max="3" width="38" customWidth="1"/>
  </cols>
  <sheetData>
    <row r="5" spans="2:3" ht="15.75" x14ac:dyDescent="0.25">
      <c r="B5" s="25" t="s">
        <v>60</v>
      </c>
    </row>
    <row r="6" spans="2:3" ht="15.75" x14ac:dyDescent="0.25">
      <c r="B6" s="24" t="s">
        <v>61</v>
      </c>
    </row>
    <row r="7" spans="2:3" ht="15.75" x14ac:dyDescent="0.25">
      <c r="B7" s="24" t="s">
        <v>62</v>
      </c>
    </row>
    <row r="8" spans="2:3" ht="15.75" x14ac:dyDescent="0.25">
      <c r="B8" s="24" t="s">
        <v>63</v>
      </c>
    </row>
    <row r="9" spans="2:3" ht="16.5" thickBot="1" x14ac:dyDescent="0.3">
      <c r="B9" s="24"/>
    </row>
    <row r="10" spans="2:3" ht="32.25" thickBot="1" x14ac:dyDescent="0.3">
      <c r="B10" s="27" t="s">
        <v>40</v>
      </c>
      <c r="C10" s="28">
        <v>5500000</v>
      </c>
    </row>
    <row r="11" spans="2:3" ht="48" thickBot="1" x14ac:dyDescent="0.3">
      <c r="B11" s="29" t="s">
        <v>41</v>
      </c>
      <c r="C11" s="30">
        <v>500000</v>
      </c>
    </row>
    <row r="12" spans="2:3" ht="48" thickBot="1" x14ac:dyDescent="0.3">
      <c r="B12" s="31" t="s">
        <v>42</v>
      </c>
      <c r="C12" s="32">
        <v>68000</v>
      </c>
    </row>
    <row r="13" spans="2:3" ht="48.75" thickTop="1" thickBot="1" x14ac:dyDescent="0.3">
      <c r="B13" s="33" t="s">
        <v>43</v>
      </c>
      <c r="C13" s="34">
        <v>5932000</v>
      </c>
    </row>
    <row r="14" spans="2:3" ht="48" thickBot="1" x14ac:dyDescent="0.3">
      <c r="B14" s="29" t="s">
        <v>44</v>
      </c>
      <c r="C14" s="30">
        <v>889800</v>
      </c>
    </row>
    <row r="15" spans="2:3" ht="32.25" thickBot="1" x14ac:dyDescent="0.3">
      <c r="B15" s="35" t="s">
        <v>45</v>
      </c>
      <c r="C15" s="36">
        <v>5042200</v>
      </c>
    </row>
    <row r="16" spans="2:3" ht="15.75" x14ac:dyDescent="0.25">
      <c r="B16" s="25"/>
    </row>
    <row r="17" spans="2:2" ht="15.75" x14ac:dyDescent="0.25">
      <c r="B17" s="24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8B8E5-8C4E-4DD1-832B-0A2ADC322707}">
  <dimension ref="B3:B10"/>
  <sheetViews>
    <sheetView workbookViewId="0">
      <selection activeCell="G19" sqref="G19"/>
    </sheetView>
  </sheetViews>
  <sheetFormatPr defaultRowHeight="15" x14ac:dyDescent="0.25"/>
  <sheetData>
    <row r="3" spans="2:2" ht="15.75" x14ac:dyDescent="0.25">
      <c r="B3" s="26" t="s">
        <v>65</v>
      </c>
    </row>
    <row r="4" spans="2:2" ht="15.75" x14ac:dyDescent="0.25">
      <c r="B4" s="26"/>
    </row>
    <row r="5" spans="2:2" ht="15.75" x14ac:dyDescent="0.25">
      <c r="B5" s="25" t="s">
        <v>66</v>
      </c>
    </row>
    <row r="6" spans="2:2" ht="15.75" x14ac:dyDescent="0.25">
      <c r="B6" s="24" t="s">
        <v>67</v>
      </c>
    </row>
    <row r="7" spans="2:2" ht="15.75" x14ac:dyDescent="0.25">
      <c r="B7" s="26"/>
    </row>
    <row r="8" spans="2:2" ht="15.75" x14ac:dyDescent="0.25">
      <c r="B8" s="26"/>
    </row>
    <row r="9" spans="2:2" ht="15.75" x14ac:dyDescent="0.25">
      <c r="B9" s="25" t="s">
        <v>68</v>
      </c>
    </row>
    <row r="10" spans="2:2" ht="15.75" x14ac:dyDescent="0.25">
      <c r="B10" s="24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5E1A-ECBA-472A-991D-12364F6B28C7}">
  <dimension ref="B2:E56"/>
  <sheetViews>
    <sheetView topLeftCell="A11" workbookViewId="0">
      <selection activeCell="C55" sqref="C55"/>
    </sheetView>
  </sheetViews>
  <sheetFormatPr defaultRowHeight="15" x14ac:dyDescent="0.25"/>
  <cols>
    <col min="2" max="2" width="18.28515625" customWidth="1"/>
    <col min="3" max="3" width="24.7109375" customWidth="1"/>
    <col min="4" max="5" width="17.7109375" customWidth="1"/>
  </cols>
  <sheetData>
    <row r="2" spans="2:4" x14ac:dyDescent="0.25">
      <c r="B2" t="s">
        <v>70</v>
      </c>
    </row>
    <row r="3" spans="2:4" x14ac:dyDescent="0.25">
      <c r="C3" t="s">
        <v>71</v>
      </c>
      <c r="D3" s="40">
        <v>2000000</v>
      </c>
    </row>
    <row r="4" spans="2:4" x14ac:dyDescent="0.25">
      <c r="C4" t="s">
        <v>72</v>
      </c>
      <c r="D4" s="20">
        <v>34</v>
      </c>
    </row>
    <row r="5" spans="2:4" x14ac:dyDescent="0.25">
      <c r="D5" s="23">
        <f>D3/D4</f>
        <v>58823.529411764706</v>
      </c>
    </row>
    <row r="6" spans="2:4" x14ac:dyDescent="0.25">
      <c r="C6" t="s">
        <v>73</v>
      </c>
      <c r="D6" s="37">
        <f>D5/D3</f>
        <v>2.9411764705882353E-2</v>
      </c>
    </row>
    <row r="8" spans="2:4" ht="15.75" thickBot="1" x14ac:dyDescent="0.3">
      <c r="B8">
        <v>2024</v>
      </c>
    </row>
    <row r="9" spans="2:4" ht="16.5" thickBot="1" x14ac:dyDescent="0.3">
      <c r="B9" s="1" t="s">
        <v>40</v>
      </c>
      <c r="C9" s="38">
        <v>1050000</v>
      </c>
    </row>
    <row r="10" spans="2:4" ht="32.25" thickBot="1" x14ac:dyDescent="0.3">
      <c r="B10" s="4" t="s">
        <v>41</v>
      </c>
      <c r="C10" s="14">
        <v>100000</v>
      </c>
    </row>
    <row r="11" spans="2:4" ht="32.25" thickBot="1" x14ac:dyDescent="0.3">
      <c r="B11" s="12" t="s">
        <v>42</v>
      </c>
      <c r="C11" s="39">
        <v>102000</v>
      </c>
    </row>
    <row r="12" spans="2:4" ht="33" thickTop="1" thickBot="1" x14ac:dyDescent="0.3">
      <c r="B12" s="4" t="s">
        <v>43</v>
      </c>
      <c r="C12" s="14">
        <f>C9+C10-C11</f>
        <v>1048000</v>
      </c>
    </row>
    <row r="13" spans="2:4" ht="16.5" thickBot="1" x14ac:dyDescent="0.3">
      <c r="B13" s="4" t="s">
        <v>44</v>
      </c>
      <c r="C13" s="14">
        <f>C12*0.15</f>
        <v>157200</v>
      </c>
    </row>
    <row r="14" spans="2:4" ht="16.5" thickBot="1" x14ac:dyDescent="0.3">
      <c r="B14" s="13" t="s">
        <v>45</v>
      </c>
      <c r="C14" s="15">
        <f>C12-C13</f>
        <v>890800</v>
      </c>
    </row>
    <row r="16" spans="2:4" x14ac:dyDescent="0.25">
      <c r="C16" t="s">
        <v>75</v>
      </c>
      <c r="D16" s="23">
        <f>D5+C13</f>
        <v>216023.5294117647</v>
      </c>
    </row>
    <row r="18" spans="3:5" ht="15.75" thickBot="1" x14ac:dyDescent="0.3"/>
    <row r="19" spans="3:5" ht="16.5" thickBot="1" x14ac:dyDescent="0.3">
      <c r="C19" s="1"/>
      <c r="D19" s="3" t="s">
        <v>1</v>
      </c>
      <c r="E19" s="3" t="s">
        <v>2</v>
      </c>
    </row>
    <row r="20" spans="3:5" ht="16.5" thickBot="1" x14ac:dyDescent="0.3">
      <c r="C20" s="9"/>
      <c r="D20" s="16"/>
      <c r="E20" s="17"/>
    </row>
    <row r="21" spans="3:5" ht="16.5" thickBot="1" x14ac:dyDescent="0.3">
      <c r="C21" s="29" t="s">
        <v>6</v>
      </c>
      <c r="D21" s="16">
        <v>325200</v>
      </c>
      <c r="E21" s="17"/>
    </row>
    <row r="22" spans="3:5" ht="16.5" thickBot="1" x14ac:dyDescent="0.3">
      <c r="C22" s="29" t="s">
        <v>5</v>
      </c>
      <c r="D22" s="16">
        <v>700450</v>
      </c>
      <c r="E22" s="17"/>
    </row>
    <row r="23" spans="3:5" ht="16.5" thickBot="1" x14ac:dyDescent="0.3">
      <c r="C23" s="29" t="s">
        <v>9</v>
      </c>
      <c r="D23" s="16">
        <v>850025</v>
      </c>
      <c r="E23" s="17"/>
    </row>
    <row r="24" spans="3:5" ht="16.5" thickBot="1" x14ac:dyDescent="0.3">
      <c r="C24" s="29"/>
      <c r="D24" s="16"/>
      <c r="E24" s="17"/>
    </row>
    <row r="25" spans="3:5" ht="16.5" thickBot="1" x14ac:dyDescent="0.3">
      <c r="C25" s="29" t="s">
        <v>13</v>
      </c>
      <c r="D25" s="16">
        <v>38000</v>
      </c>
      <c r="E25" s="17"/>
    </row>
    <row r="26" spans="3:5" ht="16.5" thickBot="1" x14ac:dyDescent="0.3">
      <c r="C26" s="29" t="s">
        <v>15</v>
      </c>
      <c r="D26" s="16">
        <f>417000-395000</f>
        <v>22000</v>
      </c>
      <c r="E26" s="17"/>
    </row>
    <row r="27" spans="3:5" ht="16.5" thickBot="1" x14ac:dyDescent="0.3">
      <c r="C27" s="10" t="s">
        <v>17</v>
      </c>
      <c r="D27" s="17"/>
      <c r="E27" s="16">
        <f>SUM(D20:D26)</f>
        <v>1935675</v>
      </c>
    </row>
    <row r="28" spans="3:5" ht="16.5" thickBot="1" x14ac:dyDescent="0.3">
      <c r="C28" s="29" t="s">
        <v>74</v>
      </c>
      <c r="D28" s="16">
        <v>-705350</v>
      </c>
      <c r="E28" s="17"/>
    </row>
    <row r="29" spans="3:5" ht="16.5" thickBot="1" x14ac:dyDescent="0.3">
      <c r="C29" s="29"/>
      <c r="D29" s="16"/>
      <c r="E29" s="17"/>
    </row>
    <row r="30" spans="3:5" ht="16.5" thickBot="1" x14ac:dyDescent="0.3">
      <c r="C30" s="29" t="s">
        <v>21</v>
      </c>
      <c r="D30" s="16">
        <v>-119800</v>
      </c>
      <c r="E30" s="17"/>
    </row>
    <row r="31" spans="3:5" ht="16.5" thickBot="1" x14ac:dyDescent="0.3">
      <c r="C31" s="29" t="s">
        <v>22</v>
      </c>
      <c r="D31" s="16">
        <v>-58000</v>
      </c>
      <c r="E31" s="17"/>
    </row>
    <row r="32" spans="3:5" ht="16.5" thickBot="1" x14ac:dyDescent="0.3">
      <c r="C32" s="29"/>
      <c r="D32" s="16"/>
      <c r="E32" s="17"/>
    </row>
    <row r="33" spans="3:5" ht="16.5" thickBot="1" x14ac:dyDescent="0.3">
      <c r="C33" s="29"/>
      <c r="D33" s="16"/>
      <c r="E33" s="17"/>
    </row>
    <row r="34" spans="3:5" ht="16.5" thickBot="1" x14ac:dyDescent="0.3">
      <c r="C34" s="29" t="s">
        <v>24</v>
      </c>
      <c r="D34" s="16">
        <v>-150650</v>
      </c>
      <c r="E34" s="17"/>
    </row>
    <row r="35" spans="3:5" ht="16.5" thickBot="1" x14ac:dyDescent="0.3">
      <c r="C35" s="10" t="s">
        <v>26</v>
      </c>
      <c r="D35" s="17"/>
      <c r="E35" s="16">
        <f>SUM(D28:D34)</f>
        <v>-1033800</v>
      </c>
    </row>
    <row r="36" spans="3:5" ht="16.5" thickBot="1" x14ac:dyDescent="0.3">
      <c r="C36" s="10" t="s">
        <v>27</v>
      </c>
      <c r="D36" s="17"/>
      <c r="E36" s="16">
        <f>E27+E35</f>
        <v>901875</v>
      </c>
    </row>
    <row r="37" spans="3:5" ht="16.5" thickBot="1" x14ac:dyDescent="0.3">
      <c r="C37" s="29" t="s">
        <v>28</v>
      </c>
      <c r="D37" s="16">
        <v>-80900</v>
      </c>
      <c r="E37" s="17"/>
    </row>
    <row r="38" spans="3:5" ht="16.5" thickBot="1" x14ac:dyDescent="0.3">
      <c r="C38" s="29" t="s">
        <v>29</v>
      </c>
      <c r="D38" s="16">
        <v>-300400</v>
      </c>
      <c r="E38" s="17"/>
    </row>
    <row r="39" spans="3:5" ht="16.5" thickBot="1" x14ac:dyDescent="0.3">
      <c r="C39" s="29" t="s">
        <v>3</v>
      </c>
      <c r="D39" s="16">
        <v>-150900</v>
      </c>
      <c r="E39" s="17"/>
    </row>
    <row r="40" spans="3:5" ht="16.5" thickBot="1" x14ac:dyDescent="0.3">
      <c r="C40" s="29"/>
      <c r="D40" s="16"/>
      <c r="E40" s="17"/>
    </row>
    <row r="41" spans="3:5" ht="32.25" thickBot="1" x14ac:dyDescent="0.3">
      <c r="C41" s="29" t="s">
        <v>12</v>
      </c>
      <c r="D41" s="16">
        <v>-18000</v>
      </c>
      <c r="E41" s="17"/>
    </row>
    <row r="42" spans="3:5" ht="32.25" thickBot="1" x14ac:dyDescent="0.3">
      <c r="C42" s="29" t="s">
        <v>31</v>
      </c>
      <c r="D42" s="16">
        <v>-20000</v>
      </c>
      <c r="E42" s="17"/>
    </row>
    <row r="43" spans="3:5" ht="32.25" thickBot="1" x14ac:dyDescent="0.3">
      <c r="C43" s="11" t="s">
        <v>32</v>
      </c>
      <c r="D43" s="17"/>
      <c r="E43" s="16">
        <f>SUM(D37:D42)</f>
        <v>-570200</v>
      </c>
    </row>
    <row r="44" spans="3:5" ht="16.5" thickBot="1" x14ac:dyDescent="0.3">
      <c r="C44" s="11" t="s">
        <v>33</v>
      </c>
      <c r="D44" s="17"/>
      <c r="E44" s="16">
        <v>-216024</v>
      </c>
    </row>
    <row r="45" spans="3:5" ht="16.5" thickBot="1" x14ac:dyDescent="0.3">
      <c r="C45" s="11" t="s">
        <v>34</v>
      </c>
      <c r="D45" s="17"/>
      <c r="E45" s="16">
        <f>E36+E43+E44</f>
        <v>115651</v>
      </c>
    </row>
    <row r="46" spans="3:5" ht="16.5" thickBot="1" x14ac:dyDescent="0.3">
      <c r="C46" s="29" t="s">
        <v>14</v>
      </c>
      <c r="D46" s="17"/>
      <c r="E46" s="16">
        <v>100000</v>
      </c>
    </row>
    <row r="47" spans="3:5" ht="16.5" thickBot="1" x14ac:dyDescent="0.3">
      <c r="C47" s="11" t="s">
        <v>35</v>
      </c>
      <c r="D47" s="17"/>
      <c r="E47" s="16">
        <f>E45+E46</f>
        <v>215651</v>
      </c>
    </row>
    <row r="48" spans="3:5" ht="16.5" thickBot="1" x14ac:dyDescent="0.3">
      <c r="C48" s="29" t="s">
        <v>16</v>
      </c>
      <c r="D48" s="16">
        <v>-40000</v>
      </c>
      <c r="E48" s="17"/>
    </row>
    <row r="49" spans="3:5" ht="16.5" thickBot="1" x14ac:dyDescent="0.3">
      <c r="C49" s="29"/>
      <c r="D49" s="16"/>
      <c r="E49" s="17"/>
    </row>
    <row r="50" spans="3:5" ht="16.5" thickBot="1" x14ac:dyDescent="0.3">
      <c r="C50" s="29" t="s">
        <v>7</v>
      </c>
      <c r="D50" s="16">
        <v>-40140</v>
      </c>
      <c r="E50" s="17"/>
    </row>
    <row r="51" spans="3:5" ht="32.25" thickBot="1" x14ac:dyDescent="0.3">
      <c r="C51" s="9" t="s">
        <v>36</v>
      </c>
      <c r="D51" s="18"/>
      <c r="E51" s="19">
        <f>SUM(D48:D50)</f>
        <v>-80140</v>
      </c>
    </row>
    <row r="52" spans="3:5" ht="32.25" thickBot="1" x14ac:dyDescent="0.3">
      <c r="C52" s="11" t="s">
        <v>37</v>
      </c>
      <c r="D52" s="17"/>
      <c r="E52" s="16">
        <f>E47+E51</f>
        <v>135511</v>
      </c>
    </row>
    <row r="53" spans="3:5" ht="16.5" thickBot="1" x14ac:dyDescent="0.3">
      <c r="C53" s="29" t="s">
        <v>20</v>
      </c>
      <c r="D53" s="17"/>
      <c r="E53" s="16">
        <v>80000</v>
      </c>
    </row>
    <row r="54" spans="3:5" ht="16.5" thickBot="1" x14ac:dyDescent="0.3">
      <c r="C54" s="11" t="s">
        <v>38</v>
      </c>
      <c r="D54" s="17"/>
      <c r="E54" s="16">
        <f>E52+E53</f>
        <v>215511</v>
      </c>
    </row>
    <row r="55" spans="3:5" ht="16.5" thickBot="1" x14ac:dyDescent="0.3">
      <c r="C55" s="29" t="s">
        <v>25</v>
      </c>
      <c r="D55" s="17"/>
      <c r="E55" s="16">
        <f>-E54*0.22</f>
        <v>-47412.42</v>
      </c>
    </row>
    <row r="56" spans="3:5" ht="16.5" thickBot="1" x14ac:dyDescent="0.3">
      <c r="C56" s="11" t="s">
        <v>39</v>
      </c>
      <c r="D56" s="17"/>
      <c r="E56" s="16">
        <f>E54+E55</f>
        <v>168098.58000000002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40F9-FAC4-4CA8-B466-A4C2A3241924}">
  <dimension ref="A2:C14"/>
  <sheetViews>
    <sheetView tabSelected="1" workbookViewId="0">
      <selection activeCell="A13" sqref="A13"/>
    </sheetView>
  </sheetViews>
  <sheetFormatPr defaultRowHeight="15" x14ac:dyDescent="0.25"/>
  <cols>
    <col min="1" max="1" width="59.28515625" customWidth="1"/>
  </cols>
  <sheetData>
    <row r="2" spans="1:3" ht="16.5" thickBot="1" x14ac:dyDescent="0.3">
      <c r="A2" s="41" t="s">
        <v>76</v>
      </c>
    </row>
    <row r="3" spans="1:3" ht="16.5" thickBot="1" x14ac:dyDescent="0.3">
      <c r="A3" s="42" t="s">
        <v>77</v>
      </c>
      <c r="B3" s="43" t="s">
        <v>78</v>
      </c>
      <c r="C3" s="43" t="s">
        <v>79</v>
      </c>
    </row>
    <row r="4" spans="1:3" ht="16.5" thickBot="1" x14ac:dyDescent="0.3">
      <c r="A4" s="4" t="s">
        <v>80</v>
      </c>
      <c r="B4" s="44"/>
      <c r="C4" s="44" t="s">
        <v>81</v>
      </c>
    </row>
    <row r="5" spans="1:3" ht="32.25" thickBot="1" x14ac:dyDescent="0.3">
      <c r="A5" s="4" t="s">
        <v>82</v>
      </c>
      <c r="B5" s="44"/>
      <c r="C5" s="44" t="s">
        <v>81</v>
      </c>
    </row>
    <row r="6" spans="1:3" ht="16.5" thickBot="1" x14ac:dyDescent="0.3">
      <c r="A6" s="4" t="s">
        <v>83</v>
      </c>
      <c r="B6" s="44"/>
      <c r="C6" s="44" t="s">
        <v>81</v>
      </c>
    </row>
    <row r="7" spans="1:3" ht="32.25" thickBot="1" x14ac:dyDescent="0.3">
      <c r="A7" s="4" t="s">
        <v>84</v>
      </c>
      <c r="B7" s="44" t="s">
        <v>81</v>
      </c>
      <c r="C7" s="44"/>
    </row>
    <row r="8" spans="1:3" ht="16.5" thickBot="1" x14ac:dyDescent="0.3">
      <c r="A8" s="4" t="s">
        <v>85</v>
      </c>
      <c r="B8" s="44"/>
      <c r="C8" s="44" t="s">
        <v>81</v>
      </c>
    </row>
    <row r="9" spans="1:3" ht="16.5" thickBot="1" x14ac:dyDescent="0.3">
      <c r="A9" s="4" t="s">
        <v>86</v>
      </c>
      <c r="B9" s="44" t="s">
        <v>81</v>
      </c>
      <c r="C9" s="44"/>
    </row>
    <row r="10" spans="1:3" ht="16.5" thickBot="1" x14ac:dyDescent="0.3">
      <c r="A10" s="4" t="s">
        <v>87</v>
      </c>
      <c r="B10" s="44" t="s">
        <v>81</v>
      </c>
      <c r="C10" s="44"/>
    </row>
    <row r="11" spans="1:3" ht="16.5" thickBot="1" x14ac:dyDescent="0.3">
      <c r="A11" s="4" t="s">
        <v>88</v>
      </c>
      <c r="B11" s="44"/>
      <c r="C11" s="44" t="s">
        <v>81</v>
      </c>
    </row>
    <row r="12" spans="1:3" ht="16.5" thickBot="1" x14ac:dyDescent="0.3">
      <c r="A12" s="4" t="s">
        <v>89</v>
      </c>
      <c r="B12" s="44"/>
      <c r="C12" s="44" t="s">
        <v>81</v>
      </c>
    </row>
    <row r="13" spans="1:3" ht="32.25" thickBot="1" x14ac:dyDescent="0.3">
      <c r="A13" s="4" t="s">
        <v>90</v>
      </c>
      <c r="B13" s="44" t="s">
        <v>81</v>
      </c>
      <c r="C13" s="44"/>
    </row>
    <row r="14" spans="1:3" ht="16.5" thickBot="1" x14ac:dyDescent="0.3">
      <c r="A14" s="4" t="s">
        <v>91</v>
      </c>
      <c r="B14" s="44"/>
      <c r="C14" s="4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Strandby Jensen - DBU Jylland</dc:creator>
  <cp:lastModifiedBy>Stefan Strandby Jensen - DBU Jylland</cp:lastModifiedBy>
  <dcterms:created xsi:type="dcterms:W3CDTF">2024-07-04T18:44:41Z</dcterms:created>
  <dcterms:modified xsi:type="dcterms:W3CDTF">2024-07-08T18:36:43Z</dcterms:modified>
</cp:coreProperties>
</file>